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1\10 総務課\総務企画係（公開）\総務係（公開）\ホームページ\NEW_HP\application_forms\"/>
    </mc:Choice>
  </mc:AlternateContent>
  <xr:revisionPtr revIDLastSave="0" documentId="13_ncr:1_{6EB998EF-0F30-4966-BAC3-F97F96D86D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計算シー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F17" i="1" s="1"/>
  <c r="B10" i="1"/>
  <c r="B9" i="1"/>
  <c r="D24" i="1"/>
  <c r="D23" i="1"/>
  <c r="D22" i="1"/>
  <c r="D21" i="1"/>
  <c r="D20" i="1"/>
  <c r="D19" i="1"/>
  <c r="D18" i="1"/>
  <c r="F18" i="1" l="1"/>
  <c r="F20" i="1"/>
  <c r="F22" i="1"/>
  <c r="F24" i="1"/>
  <c r="F19" i="1"/>
  <c r="F21" i="1"/>
  <c r="F23" i="1"/>
  <c r="D16" i="1"/>
  <c r="F16" i="1" s="1"/>
  <c r="B11" i="1"/>
  <c r="B8" i="1"/>
  <c r="D11" i="1"/>
  <c r="D10" i="1"/>
  <c r="D9" i="1"/>
  <c r="D8" i="1"/>
  <c r="F8" i="1" l="1"/>
  <c r="F11" i="1"/>
  <c r="F10" i="1"/>
  <c r="F9" i="1"/>
  <c r="F25" i="1" l="1"/>
  <c r="F26" i="1" s="1"/>
  <c r="F12" i="1"/>
  <c r="F13" i="1" l="1"/>
  <c r="F14" i="1" s="1"/>
  <c r="F27" i="1"/>
  <c r="F29" i="1" l="1"/>
</calcChain>
</file>

<file path=xl/sharedStrings.xml><?xml version="1.0" encoding="utf-8"?>
<sst xmlns="http://schemas.openxmlformats.org/spreadsheetml/2006/main" count="56" uniqueCount="26">
  <si>
    <t>×</t>
    <phoneticPr fontId="3"/>
  </si>
  <si>
    <t>＝</t>
    <phoneticPr fontId="3"/>
  </si>
  <si>
    <t>小　計</t>
    <rPh sb="0" eb="1">
      <t>ショウ</t>
    </rPh>
    <rPh sb="2" eb="3">
      <t>ケイ</t>
    </rPh>
    <phoneticPr fontId="3"/>
  </si>
  <si>
    <t>口径</t>
    <rPh sb="0" eb="2">
      <t>コウケイ</t>
    </rPh>
    <phoneticPr fontId="2"/>
  </si>
  <si>
    <t>用途</t>
    <rPh sb="0" eb="2">
      <t>ヨウト</t>
    </rPh>
    <phoneticPr fontId="2"/>
  </si>
  <si>
    <t>月数</t>
    <rPh sb="0" eb="2">
      <t>ツキスウ</t>
    </rPh>
    <phoneticPr fontId="2"/>
  </si>
  <si>
    <t>水量</t>
    <rPh sb="0" eb="2">
      <t>スイリョウ</t>
    </rPh>
    <phoneticPr fontId="2"/>
  </si>
  <si>
    <t>消費税</t>
    <rPh sb="0" eb="3">
      <t>ショウヒゼイ</t>
    </rPh>
    <phoneticPr fontId="3"/>
  </si>
  <si>
    <t>消費税率</t>
    <rPh sb="0" eb="2">
      <t>ショウヒ</t>
    </rPh>
    <rPh sb="2" eb="4">
      <t>ゼイリツ</t>
    </rPh>
    <phoneticPr fontId="2"/>
  </si>
  <si>
    <t>※１：一般用　2：連用　３：公衆浴場</t>
    <rPh sb="3" eb="6">
      <t>イッパンヨウ</t>
    </rPh>
    <rPh sb="9" eb="11">
      <t>レンヨウ</t>
    </rPh>
    <rPh sb="14" eb="16">
      <t>コウシュウ</t>
    </rPh>
    <rPh sb="16" eb="18">
      <t>ヨクジョウ</t>
    </rPh>
    <phoneticPr fontId="2"/>
  </si>
  <si>
    <t>※１：1か月　2：2か月</t>
    <rPh sb="5" eb="6">
      <t>ゲツ</t>
    </rPh>
    <rPh sb="11" eb="12">
      <t>ゲツ</t>
    </rPh>
    <phoneticPr fontId="2"/>
  </si>
  <si>
    <t>基本料金</t>
    <rPh sb="0" eb="2">
      <t>キホン</t>
    </rPh>
    <rPh sb="2" eb="4">
      <t>リョウキン</t>
    </rPh>
    <phoneticPr fontId="2"/>
  </si>
  <si>
    <t>従量料金（第1段）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</si>
  <si>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従量料金（第2段）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</si>
  <si>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従量料金（第3段）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</si>
  <si>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水道料金計算</t>
    <rPh sb="0" eb="2">
      <t>スイドウ</t>
    </rPh>
    <rPh sb="2" eb="4">
      <t>リョウキン</t>
    </rPh>
    <rPh sb="4" eb="6">
      <t>ケイサン</t>
    </rPh>
    <phoneticPr fontId="2"/>
  </si>
  <si>
    <t>水道料金・下水道使用料計算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ケイサン</t>
    </rPh>
    <phoneticPr fontId="2"/>
  </si>
  <si>
    <t>水道料金合計</t>
    <rPh sb="0" eb="2">
      <t>スイドウ</t>
    </rPh>
    <rPh sb="2" eb="4">
      <t>リョウキン</t>
    </rPh>
    <rPh sb="4" eb="5">
      <t>ゴウ</t>
    </rPh>
    <rPh sb="5" eb="6">
      <t>ケイ</t>
    </rPh>
    <phoneticPr fontId="3"/>
  </si>
  <si>
    <t>下水道使用料計算</t>
    <rPh sb="0" eb="3">
      <t>ゲスイドウ</t>
    </rPh>
    <rPh sb="3" eb="6">
      <t>シヨウリョウ</t>
    </rPh>
    <rPh sb="6" eb="8">
      <t>ケイサン</t>
    </rPh>
    <phoneticPr fontId="2"/>
  </si>
  <si>
    <t>従量料金（第4段）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</si>
  <si>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従量料金（第5段）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</si>
  <si>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従量料金（第6段）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</si>
  <si>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従量料金（第7段）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</si>
  <si>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従量料金（第8段）</t>
    <rPh sb="0" eb="2">
      <t>ジュウリョウ</t>
    </rPh>
    <rPh sb="2" eb="4">
      <t>リョウキン</t>
    </rPh>
    <rPh sb="5" eb="6">
      <t>ダイ</t>
    </rPh>
    <rPh sb="7" eb="8">
      <t>ダン</t>
    </rPh>
    <phoneticPr fontId="2"/>
  </si>
  <si>
    <t>下水道使用料合計</t>
    <rPh sb="0" eb="3">
      <t>ゲスイドウ</t>
    </rPh>
    <rPh sb="3" eb="6">
      <t>シヨウリョウ</t>
    </rPh>
    <rPh sb="6" eb="7">
      <t>ゴウ</t>
    </rPh>
    <rPh sb="7" eb="8">
      <t>ケイ</t>
    </rPh>
    <phoneticPr fontId="3"/>
  </si>
  <si>
    <t>水道料金・下水道使用料合計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</si>
</sst>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#,##0&quot;円 &quot;"/>
    <numFmt numFmtId="178" formatCode="#,##0_ ;[Red]\-#,##0\ "/>
    <numFmt numFmtId="179" formatCode="#,##0&quot;㎥ &quot;"/>
    <numFmt numFmtId="180" formatCode="#,##0&quot; 円 &quot;"/>
    <numFmt numFmtId="181" formatCode="#,##0&quot; ㎥ &quot;"/>
    <numFmt numFmtId="182" formatCode="#&quot; か月&quot;"/>
    <numFmt numFmtId="183" formatCode="0&quot; mm&quot;"/>
    <numFmt numFmtId="184" formatCode="0&quot; %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83" fontId="5" fillId="4" borderId="0" xfId="0" applyNumberFormat="1" applyFont="1" applyFill="1" applyBorder="1" applyAlignment="1" applyProtection="1">
      <alignment vertical="center"/>
      <protection locked="0"/>
    </xf>
    <xf numFmtId="178" fontId="5" fillId="4" borderId="0" xfId="0" applyNumberFormat="1" applyFont="1" applyFill="1" applyBorder="1" applyAlignment="1" applyProtection="1">
      <alignment vertical="center"/>
      <protection locked="0"/>
    </xf>
    <xf numFmtId="182" fontId="5" fillId="4" borderId="0" xfId="0" applyNumberFormat="1" applyFont="1" applyFill="1" applyBorder="1" applyAlignment="1" applyProtection="1">
      <alignment vertical="center"/>
      <protection locked="0"/>
    </xf>
    <xf numFmtId="181" fontId="5" fillId="4" borderId="0" xfId="0" applyNumberFormat="1" applyFont="1" applyFill="1" applyBorder="1" applyAlignment="1" applyProtection="1">
      <alignment vertical="center"/>
      <protection locked="0"/>
    </xf>
    <xf numFmtId="184" fontId="5" fillId="4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176" fontId="5" fillId="3" borderId="0" xfId="0" applyNumberFormat="1" applyFont="1" applyFill="1" applyBorder="1" applyAlignment="1" applyProtection="1">
      <alignment vertical="center"/>
      <protection locked="0"/>
    </xf>
    <xf numFmtId="178" fontId="5" fillId="3" borderId="0" xfId="1" applyNumberFormat="1" applyFont="1" applyFill="1" applyAlignment="1" applyProtection="1">
      <alignment horizontal="right" vertical="center"/>
      <protection locked="0"/>
    </xf>
    <xf numFmtId="177" fontId="5" fillId="2" borderId="0" xfId="1" applyNumberFormat="1" applyFont="1" applyFill="1" applyBorder="1" applyAlignment="1" applyProtection="1">
      <alignment horizontal="distributed" vertical="center" justifyLastLine="1" shrinkToFit="1"/>
      <protection hidden="1"/>
    </xf>
    <xf numFmtId="180" fontId="5" fillId="2" borderId="0" xfId="1" applyNumberFormat="1" applyFont="1" applyFill="1" applyBorder="1" applyAlignment="1" applyProtection="1">
      <alignment vertical="center"/>
      <protection hidden="1"/>
    </xf>
    <xf numFmtId="182" fontId="5" fillId="2" borderId="0" xfId="0" applyNumberFormat="1" applyFont="1" applyFill="1" applyBorder="1" applyAlignment="1" applyProtection="1">
      <alignment vertical="center"/>
      <protection hidden="1"/>
    </xf>
    <xf numFmtId="180" fontId="5" fillId="2" borderId="0" xfId="0" applyNumberFormat="1" applyFont="1" applyFill="1" applyBorder="1" applyAlignment="1" applyProtection="1">
      <alignment vertical="center"/>
      <protection hidden="1"/>
    </xf>
    <xf numFmtId="179" fontId="5" fillId="2" borderId="0" xfId="1" applyNumberFormat="1" applyFont="1" applyFill="1" applyAlignment="1" applyProtection="1">
      <alignment horizontal="center" vertical="center" shrinkToFit="1"/>
      <protection hidden="1"/>
    </xf>
    <xf numFmtId="181" fontId="5" fillId="2" borderId="0" xfId="1" applyNumberFormat="1" applyFont="1" applyFill="1" applyAlignment="1" applyProtection="1">
      <alignment horizontal="right" vertical="center"/>
      <protection hidden="1"/>
    </xf>
    <xf numFmtId="181" fontId="5" fillId="2" borderId="0" xfId="1" applyNumberFormat="1" applyFont="1" applyFill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180" fontId="8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distributed" vertical="center" justifyLastLine="1" shrinkToFi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80" fontId="8" fillId="2" borderId="3" xfId="0" applyNumberFormat="1" applyFont="1" applyFill="1" applyBorder="1" applyAlignment="1" applyProtection="1">
      <alignment vertical="center"/>
      <protection hidden="1"/>
    </xf>
    <xf numFmtId="180" fontId="8" fillId="2" borderId="6" xfId="0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distributed" vertical="center" justifyLastLine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180" fontId="8" fillId="5" borderId="9" xfId="0" applyNumberFormat="1" applyFont="1" applyFill="1" applyBorder="1" applyAlignment="1" applyProtection="1">
      <alignment horizontal="right" vertical="center"/>
      <protection hidden="1"/>
    </xf>
    <xf numFmtId="180" fontId="8" fillId="5" borderId="12" xfId="0" applyNumberFormat="1" applyFont="1" applyFill="1" applyBorder="1" applyAlignment="1" applyProtection="1">
      <alignment horizontal="right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60" zoomScaleNormal="60" workbookViewId="0">
      <selection activeCell="L9" sqref="L9"/>
    </sheetView>
  </sheetViews>
  <sheetFormatPr defaultRowHeight="30.75" customHeight="1" x14ac:dyDescent="0.15"/>
  <cols>
    <col min="1" max="1" width="19" style="6" bestFit="1" customWidth="1"/>
    <col min="2" max="2" width="22" style="6" customWidth="1"/>
    <col min="3" max="3" width="5.5" style="6" bestFit="1" customWidth="1"/>
    <col min="4" max="4" width="14.375" style="6" bestFit="1" customWidth="1"/>
    <col min="5" max="5" width="5.5" style="6" bestFit="1" customWidth="1"/>
    <col min="6" max="6" width="30.75" style="6" customWidth="1"/>
    <col min="7" max="16384" width="9" style="6"/>
  </cols>
  <sheetData>
    <row r="1" spans="1:7" ht="30.75" customHeight="1" x14ac:dyDescent="0.15">
      <c r="A1" s="24" t="s">
        <v>16</v>
      </c>
      <c r="B1" s="24"/>
      <c r="C1" s="24"/>
      <c r="D1" s="24"/>
      <c r="E1" s="24"/>
      <c r="F1" s="24"/>
    </row>
    <row r="2" spans="1:7" ht="30.75" customHeight="1" x14ac:dyDescent="0.15">
      <c r="A2" s="19" t="s">
        <v>3</v>
      </c>
      <c r="B2" s="1">
        <v>13</v>
      </c>
      <c r="C2" s="17"/>
      <c r="D2" s="17"/>
      <c r="E2" s="17"/>
      <c r="F2" s="17"/>
    </row>
    <row r="3" spans="1:7" ht="30.75" customHeight="1" x14ac:dyDescent="0.15">
      <c r="A3" s="19" t="s">
        <v>4</v>
      </c>
      <c r="B3" s="2">
        <v>1</v>
      </c>
      <c r="C3" s="25" t="s">
        <v>9</v>
      </c>
      <c r="D3" s="25"/>
      <c r="E3" s="25"/>
      <c r="F3" s="25"/>
      <c r="G3" s="7"/>
    </row>
    <row r="4" spans="1:7" ht="30.75" customHeight="1" x14ac:dyDescent="0.15">
      <c r="A4" s="19" t="s">
        <v>5</v>
      </c>
      <c r="B4" s="3">
        <v>2</v>
      </c>
      <c r="C4" s="25" t="s">
        <v>10</v>
      </c>
      <c r="D4" s="25"/>
      <c r="E4" s="25"/>
      <c r="F4" s="25"/>
      <c r="G4" s="7"/>
    </row>
    <row r="5" spans="1:7" ht="30.75" customHeight="1" x14ac:dyDescent="0.15">
      <c r="A5" s="19" t="s">
        <v>6</v>
      </c>
      <c r="B5" s="4">
        <v>21</v>
      </c>
      <c r="C5" s="17"/>
      <c r="D5" s="17"/>
      <c r="E5" s="17"/>
      <c r="F5" s="17"/>
    </row>
    <row r="6" spans="1:7" ht="30.75" customHeight="1" x14ac:dyDescent="0.15">
      <c r="A6" s="19" t="s">
        <v>8</v>
      </c>
      <c r="B6" s="5">
        <v>10</v>
      </c>
      <c r="C6" s="17"/>
      <c r="D6" s="17"/>
      <c r="E6" s="17"/>
      <c r="F6" s="17"/>
    </row>
    <row r="7" spans="1:7" ht="30.75" customHeight="1" x14ac:dyDescent="0.15">
      <c r="A7" s="24" t="s">
        <v>15</v>
      </c>
      <c r="B7" s="24"/>
      <c r="C7" s="24"/>
      <c r="D7" s="24"/>
      <c r="E7" s="24"/>
      <c r="F7" s="24"/>
    </row>
    <row r="8" spans="1:7" ht="30.75" customHeight="1" x14ac:dyDescent="0.15">
      <c r="A8" s="10" t="s">
        <v>11</v>
      </c>
      <c r="B8" s="11">
        <f>IF($B$3=2,1130,IF($B$2=13,1130,IF($B$2=20,1360,IF($B$2=25,1910,IF($B$2=30,2750,IF($B$2=40,5000,IF($B$2=50,10000,IF($B$2=75,24600,IF($B$2=100,50400,IF($B$2=150,144000,IF($B$2=200,303000,IF($B$2=250,547000,0))))))))))))</f>
        <v>1130</v>
      </c>
      <c r="C8" s="21" t="s">
        <v>0</v>
      </c>
      <c r="D8" s="12">
        <f>$B$4</f>
        <v>2</v>
      </c>
      <c r="E8" s="21" t="s">
        <v>1</v>
      </c>
      <c r="F8" s="13">
        <f>$B$8*$D$8</f>
        <v>2260</v>
      </c>
      <c r="G8" s="8"/>
    </row>
    <row r="9" spans="1:7" ht="30.75" customHeight="1" x14ac:dyDescent="0.15">
      <c r="A9" s="14" t="s">
        <v>12</v>
      </c>
      <c r="B9" s="15">
        <f>IF($B$3=1, IF($B$2&lt;=25,IF($B$4=2,IF($B$5&lt;=20,0,IF($B$5&gt;=40,20,$B$5-20)),IF($B$5&lt;=10,0,IF($B$5&gt;=20,10,$B$5-10))), IF($B$4=2,IF($B$5&lt;=40,$B$5,IF($B$5&gt;=40,40,0)),IF($B$5&lt;=20,$B$5,IF($B$5&gt;=20,20,0)))),IF($B$3=2,IF($B$4=2,IF($B$5&lt;=20,0,$B$5-20),IF($B$5&lt;=10,0,$B$5-10)),IF($B$2&lt;=25,IF($B$4=2,IF($B$5&lt;=20,0,IF($B$5&gt;=40,20,$B$5-20)),IF($B$5&lt;=10,0,IF($B$5&gt;=20,10,$B$5-10))),IF($B$4=2,IF($B$5&lt;=40,$B$5,IF($B$5&gt;=40,40,0)),IF($B$5&lt;=20,$B$5,IF($B$5&gt;=20,20,0))))))</f>
        <v>1</v>
      </c>
      <c r="C9" s="21" t="s">
        <v>0</v>
      </c>
      <c r="D9" s="13">
        <f>IF($B$3=1,168,IF($B$3=2,142,168))</f>
        <v>168</v>
      </c>
      <c r="E9" s="21" t="s">
        <v>1</v>
      </c>
      <c r="F9" s="13">
        <f>$B$9*$D$9</f>
        <v>168</v>
      </c>
      <c r="G9" s="9"/>
    </row>
    <row r="10" spans="1:7" ht="30.75" customHeight="1" x14ac:dyDescent="0.15">
      <c r="A10" s="14" t="s">
        <v>13</v>
      </c>
      <c r="B10" s="16">
        <f>IF($B$3=1,IF($B$4=2,IF($B$5&lt;=20,0,IF($B$5&lt;=40,0,IF($B$5&gt;=40,IF($B$5&gt;=201,160,$B$5-40)))),IF($B$5&lt;=10,0,IF($B$5&lt;=20,0,IF($B$5&gt;=20,IF($B$5&gt;=101,80,$B$5-20))))),IF($B$3=3,IF($B$4=2,IF($B$5&gt;=41,$B$5-40,0),IF($B$5&gt;=21,$B$5-20,0)),0))</f>
        <v>0</v>
      </c>
      <c r="C10" s="21" t="s">
        <v>0</v>
      </c>
      <c r="D10" s="13">
        <f>IF($B$3=1,202,IF($B$3=3,70,0))</f>
        <v>202</v>
      </c>
      <c r="E10" s="21" t="s">
        <v>1</v>
      </c>
      <c r="F10" s="13">
        <f>$B$10*$D$10</f>
        <v>0</v>
      </c>
    </row>
    <row r="11" spans="1:7" ht="30.75" customHeight="1" x14ac:dyDescent="0.15">
      <c r="A11" s="14" t="s">
        <v>14</v>
      </c>
      <c r="B11" s="16">
        <f>IF($B$3=1,IF($B$4=2,IF($B$5&gt;=201,$B$5-200,0),IF($B$5&gt;=101,$B$5-100,0)),0)</f>
        <v>0</v>
      </c>
      <c r="C11" s="21" t="s">
        <v>0</v>
      </c>
      <c r="D11" s="13">
        <f>IF($B$3=1,244,0)</f>
        <v>244</v>
      </c>
      <c r="E11" s="21" t="s">
        <v>1</v>
      </c>
      <c r="F11" s="13">
        <f>$B$11*$D$11</f>
        <v>0</v>
      </c>
    </row>
    <row r="12" spans="1:7" ht="30.75" customHeight="1" x14ac:dyDescent="0.15">
      <c r="A12" s="17"/>
      <c r="B12" s="17"/>
      <c r="C12" s="26" t="s">
        <v>2</v>
      </c>
      <c r="D12" s="26"/>
      <c r="E12" s="26"/>
      <c r="F12" s="13">
        <f>SUM(F8:F11)</f>
        <v>2428</v>
      </c>
    </row>
    <row r="13" spans="1:7" ht="30.75" customHeight="1" thickBot="1" x14ac:dyDescent="0.2">
      <c r="A13" s="17"/>
      <c r="B13" s="17"/>
      <c r="C13" s="26" t="s">
        <v>7</v>
      </c>
      <c r="D13" s="26"/>
      <c r="E13" s="26"/>
      <c r="F13" s="13">
        <f>ROUNDDOWN($F$12*($B$6/100),0)</f>
        <v>242</v>
      </c>
    </row>
    <row r="14" spans="1:7" ht="30.75" customHeight="1" thickBot="1" x14ac:dyDescent="0.2">
      <c r="A14" s="17"/>
      <c r="B14" s="17"/>
      <c r="C14" s="29" t="s">
        <v>17</v>
      </c>
      <c r="D14" s="30"/>
      <c r="E14" s="30"/>
      <c r="F14" s="22">
        <f>SUM(F12:F13)</f>
        <v>2670</v>
      </c>
    </row>
    <row r="15" spans="1:7" ht="30.75" customHeight="1" x14ac:dyDescent="0.15">
      <c r="A15" s="24" t="s">
        <v>18</v>
      </c>
      <c r="B15" s="24"/>
      <c r="C15" s="24"/>
      <c r="D15" s="24"/>
      <c r="E15" s="24"/>
      <c r="F15" s="24"/>
    </row>
    <row r="16" spans="1:7" ht="30.75" customHeight="1" x14ac:dyDescent="0.15">
      <c r="A16" s="10" t="s">
        <v>11</v>
      </c>
      <c r="B16" s="11">
        <v>1300</v>
      </c>
      <c r="C16" s="21" t="s">
        <v>0</v>
      </c>
      <c r="D16" s="12">
        <f>$B$4</f>
        <v>2</v>
      </c>
      <c r="E16" s="21" t="s">
        <v>1</v>
      </c>
      <c r="F16" s="13">
        <f>$B$16*$D$16</f>
        <v>2600</v>
      </c>
    </row>
    <row r="17" spans="1:6" ht="30.75" customHeight="1" x14ac:dyDescent="0.15">
      <c r="A17" s="14" t="s">
        <v>12</v>
      </c>
      <c r="B17" s="15">
        <f>IF($B$3&lt;&gt;2,IF($B$4=1,IF($B$5&lt;=10,0,IF($B$5&gt;=20,10,$B$5-10)),IF($B$5&lt;=20,0,IF($B$5&gt;=40,20,$B$5-20))),IF($B$3=2,IF($B$4=2,IF($B$5&lt;=20,0,$B$5-20),IF($B$5&lt;=10,0,$B$5-10))))</f>
        <v>1</v>
      </c>
      <c r="C17" s="21" t="s">
        <v>0</v>
      </c>
      <c r="D17" s="13">
        <v>155</v>
      </c>
      <c r="E17" s="21" t="s">
        <v>1</v>
      </c>
      <c r="F17" s="13">
        <f>$B$17*$D$17</f>
        <v>155</v>
      </c>
    </row>
    <row r="18" spans="1:6" ht="30.75" customHeight="1" x14ac:dyDescent="0.15">
      <c r="A18" s="14" t="s">
        <v>13</v>
      </c>
      <c r="B18" s="15">
        <f>IF($B$3=1,IF($B$4=1,IF($B$5&lt;=10,0,IF($B$5&lt;=20,0,IF($B$5&gt;=20,IF($B$5&gt;=30,10,$B$5-20)))),IF($B$5&lt;=20,0,IF($B$5&lt;=40,0,IF($B$5&gt;=40,IF($B$5&gt;=60,20,$B$5-40))))),IF($B$3=3,IF($B$4=2,IF($B$5&gt;=41,$B$5-40,0),IF($B$5&gt;=21,$B$5-20,0)),0))</f>
        <v>0</v>
      </c>
      <c r="C18" s="21" t="s">
        <v>0</v>
      </c>
      <c r="D18" s="13">
        <f>IF($B$3=1,170,IF($B$3=3,36,0))</f>
        <v>170</v>
      </c>
      <c r="E18" s="21" t="s">
        <v>1</v>
      </c>
      <c r="F18" s="13">
        <f>$B$18*$D$18</f>
        <v>0</v>
      </c>
    </row>
    <row r="19" spans="1:6" ht="30.75" customHeight="1" x14ac:dyDescent="0.15">
      <c r="A19" s="14" t="s">
        <v>14</v>
      </c>
      <c r="B19" s="16">
        <f>IF($B$3=1,IF($B$4=1,IF($B$5&lt;=10,0,IF($B$5&lt;=20,0,IF($B$5&lt;=30,0,IF($B$5&gt;=30,IF($B$5&gt;=50,20,$B$5-30))))),IF($B$5&lt;=20,0,IF($B$5&lt;=40,0,IF($B$5&lt;=60,0,IF($B$5&gt;=60,IF($B$5&gt;=100,40,$B$5-60)))))),0)</f>
        <v>0</v>
      </c>
      <c r="C19" s="21" t="s">
        <v>0</v>
      </c>
      <c r="D19" s="13">
        <f>IF($B$3=1,185,0)</f>
        <v>185</v>
      </c>
      <c r="E19" s="21" t="s">
        <v>1</v>
      </c>
      <c r="F19" s="13">
        <f>$B$19*$D$19</f>
        <v>0</v>
      </c>
    </row>
    <row r="20" spans="1:6" ht="30.75" customHeight="1" x14ac:dyDescent="0.15">
      <c r="A20" s="14" t="s">
        <v>19</v>
      </c>
      <c r="B20" s="16">
        <f>IF($B$3=1,IF($B$4=1,IF($B$5&lt;=10,0,IF($B$5&lt;=20,0,IF($B$5&lt;=30,0,IF($B$5&lt;=50,0,IF($B$5&gt;=50,IF($B$5&gt;=100,50,$B$5-50)))))),IF($B$5&lt;=20,0,IF($B$5&lt;=40,0,IF($B$5&lt;=60,0,IF($B$5&lt;=100,0,IF($B$5&gt;=100,IF($B$5&gt;=200,100,$B$5-100))))))),0)</f>
        <v>0</v>
      </c>
      <c r="C20" s="21" t="s">
        <v>0</v>
      </c>
      <c r="D20" s="13">
        <f>IF($B$3=1,200,0)</f>
        <v>200</v>
      </c>
      <c r="E20" s="21" t="s">
        <v>1</v>
      </c>
      <c r="F20" s="13">
        <f>$B$20*$D$20</f>
        <v>0</v>
      </c>
    </row>
    <row r="21" spans="1:6" ht="30.75" customHeight="1" x14ac:dyDescent="0.15">
      <c r="A21" s="14" t="s">
        <v>20</v>
      </c>
      <c r="B21" s="16">
        <f>IF($B$3=1,IF($B$4=1,IF($B$5&lt;=10,0,IF($B$5&lt;=20,0,IF($B$5&lt;=30,0,IF($B$5&lt;=50,0,IF($B$5&lt;=100,0,IF($B$5&gt;=100,IF($B$5&gt;=250,150,$B$5-100))))))),IF($B$5&lt;=20,0,IF($B$5&lt;=40,0,IF($B$5&lt;=60,0,IF($B$5&lt;=100,0,IF($B$5&lt;=200,0,IF($B$5&gt;=200,IF($B$5&gt;=500,300,$B$5-200)))))))),0)</f>
        <v>0</v>
      </c>
      <c r="C21" s="21" t="s">
        <v>0</v>
      </c>
      <c r="D21" s="13">
        <f>IF($B$3=1,210,0)</f>
        <v>210</v>
      </c>
      <c r="E21" s="21" t="s">
        <v>1</v>
      </c>
      <c r="F21" s="13">
        <f>$B$21*$D$21</f>
        <v>0</v>
      </c>
    </row>
    <row r="22" spans="1:6" ht="30.75" customHeight="1" x14ac:dyDescent="0.15">
      <c r="A22" s="14" t="s">
        <v>21</v>
      </c>
      <c r="B22" s="16">
        <f>IF($B$3=1,IF($B$4=1,IF($B$5&lt;=10,0,IF($B$5&lt;=20,0,IF($B$5&lt;=30,0,IF($B$5&lt;=50,0,IF($B$5&lt;=100,0,IF($B$5&lt;=250,0,IF($B$5&gt;=250,IF($B$5&gt;=500,250,$B$5-250)))))))),IF($B$5&lt;=20,0,IF($B$5&lt;=40,0,IF($B$5&lt;=60,0,IF($B$5&lt;=100,0,IF($B$5&lt;=200,0,IF($B$5&lt;=500,0,IF($B$5&gt;=500,IF($B$5&gt;=1000,500,$B$5-500))))))))),0)</f>
        <v>0</v>
      </c>
      <c r="C22" s="21" t="s">
        <v>0</v>
      </c>
      <c r="D22" s="13">
        <f>IF($B$3=1,215,0)</f>
        <v>215</v>
      </c>
      <c r="E22" s="21" t="s">
        <v>1</v>
      </c>
      <c r="F22" s="13">
        <f>$B$22*$D$22</f>
        <v>0</v>
      </c>
    </row>
    <row r="23" spans="1:6" ht="30.75" customHeight="1" x14ac:dyDescent="0.15">
      <c r="A23" s="14" t="s">
        <v>22</v>
      </c>
      <c r="B23" s="16">
        <f>IF($B$3=1,IF($B$4=1,IF($B$5&lt;=10,0,IF($B$5&lt;=20,0,IF($B$5&lt;=30,0,IF($B$5&lt;=50,0,IF($B$5&lt;=100,0,IF($B$5&lt;=250,0,IF($B$5&lt;=500,0,IF($B$5&gt;=500,IF($B$5&gt;=1000,500,$B$5-500))))))))),IF($B$5&lt;=20,0,IF($B$5&lt;=40,0,IF($B$5&lt;=60,0,IF($B$5&lt;=100,0,IF($B$5&lt;=200,0,IF($B$5&lt;=500,0,IF($B$5&lt;=1000,0,IF($B$5&gt;=1000,IF($B$5&gt;=2000,1000,$B$5-1000)))))))))),0)</f>
        <v>0</v>
      </c>
      <c r="C23" s="21" t="s">
        <v>0</v>
      </c>
      <c r="D23" s="13">
        <f>IF($B$3=1,220,0)</f>
        <v>220</v>
      </c>
      <c r="E23" s="21" t="s">
        <v>1</v>
      </c>
      <c r="F23" s="13">
        <f>$B$23*$D$23</f>
        <v>0</v>
      </c>
    </row>
    <row r="24" spans="1:6" ht="30.75" customHeight="1" x14ac:dyDescent="0.15">
      <c r="A24" s="14" t="s">
        <v>23</v>
      </c>
      <c r="B24" s="16">
        <f>IF($B$3=1,IF($B$4=1,IF($B$5&gt;=1001,$B$5-1000,0),IF($B$5&gt;=2001,$B$5-2000,0)),0)</f>
        <v>0</v>
      </c>
      <c r="C24" s="21" t="s">
        <v>0</v>
      </c>
      <c r="D24" s="13">
        <f>IF($B$3=1,225,0)</f>
        <v>225</v>
      </c>
      <c r="E24" s="21" t="s">
        <v>1</v>
      </c>
      <c r="F24" s="13">
        <f>$B$24*$D$24</f>
        <v>0</v>
      </c>
    </row>
    <row r="25" spans="1:6" ht="30.75" customHeight="1" x14ac:dyDescent="0.15">
      <c r="A25" s="17"/>
      <c r="B25" s="17"/>
      <c r="C25" s="26" t="s">
        <v>2</v>
      </c>
      <c r="D25" s="26"/>
      <c r="E25" s="26"/>
      <c r="F25" s="13">
        <f>SUM(F16:F24)</f>
        <v>2755</v>
      </c>
    </row>
    <row r="26" spans="1:6" ht="30.75" customHeight="1" thickBot="1" x14ac:dyDescent="0.2">
      <c r="A26" s="17"/>
      <c r="B26" s="17"/>
      <c r="C26" s="26" t="s">
        <v>7</v>
      </c>
      <c r="D26" s="26"/>
      <c r="E26" s="26"/>
      <c r="F26" s="13">
        <f>ROUNDDOWN($F$25*($B$6/100),0)</f>
        <v>275</v>
      </c>
    </row>
    <row r="27" spans="1:6" ht="30.75" customHeight="1" thickTop="1" thickBot="1" x14ac:dyDescent="0.2">
      <c r="A27" s="17"/>
      <c r="B27" s="17"/>
      <c r="C27" s="27" t="s">
        <v>24</v>
      </c>
      <c r="D27" s="28"/>
      <c r="E27" s="28"/>
      <c r="F27" s="23">
        <f>SUM(F25:F26)</f>
        <v>3030</v>
      </c>
    </row>
    <row r="28" spans="1:6" ht="6" customHeight="1" thickTop="1" thickBot="1" x14ac:dyDescent="0.2">
      <c r="A28" s="17"/>
      <c r="B28" s="17"/>
      <c r="C28" s="20"/>
      <c r="D28" s="20"/>
      <c r="E28" s="20"/>
      <c r="F28" s="18"/>
    </row>
    <row r="29" spans="1:6" ht="30.75" customHeight="1" thickTop="1" x14ac:dyDescent="0.15">
      <c r="A29" s="17"/>
      <c r="B29" s="17"/>
      <c r="C29" s="31" t="s">
        <v>25</v>
      </c>
      <c r="D29" s="32"/>
      <c r="E29" s="32"/>
      <c r="F29" s="35">
        <f>$F$14+$F$27</f>
        <v>5700</v>
      </c>
    </row>
    <row r="30" spans="1:6" ht="30.75" customHeight="1" thickBot="1" x14ac:dyDescent="0.2">
      <c r="A30" s="17"/>
      <c r="B30" s="17"/>
      <c r="C30" s="33"/>
      <c r="D30" s="34"/>
      <c r="E30" s="34"/>
      <c r="F30" s="36"/>
    </row>
    <row r="31" spans="1:6" ht="30.75" customHeight="1" thickTop="1" x14ac:dyDescent="0.15"/>
  </sheetData>
  <sheetProtection password="C794" sheet="1" objects="1" scenarios="1" selectLockedCells="1"/>
  <mergeCells count="13">
    <mergeCell ref="C29:E30"/>
    <mergeCell ref="F29:F30"/>
    <mergeCell ref="A7:F7"/>
    <mergeCell ref="A15:F15"/>
    <mergeCell ref="C4:F4"/>
    <mergeCell ref="A1:F1"/>
    <mergeCell ref="C3:F3"/>
    <mergeCell ref="C25:E25"/>
    <mergeCell ref="C26:E26"/>
    <mergeCell ref="C27:E27"/>
    <mergeCell ref="C12:E12"/>
    <mergeCell ref="C13:E13"/>
    <mergeCell ref="C14:E14"/>
  </mergeCells>
  <phoneticPr fontId="2"/>
  <dataValidations count="4">
    <dataValidation type="list" allowBlank="1" showInputMessage="1" showErrorMessage="1" sqref="B2" xr:uid="{00000000-0002-0000-0000-000000000000}">
      <formula1>"13,20,25,30,40,50,75,100,150,200,250"</formula1>
    </dataValidation>
    <dataValidation type="list" allowBlank="1" showInputMessage="1" showErrorMessage="1" sqref="B3" xr:uid="{00000000-0002-0000-0000-000001000000}">
      <formula1>"1,2,3"</formula1>
    </dataValidation>
    <dataValidation type="list" allowBlank="1" showInputMessage="1" showErrorMessage="1" sqref="B4" xr:uid="{00000000-0002-0000-0000-000002000000}">
      <formula1>"1,2"</formula1>
    </dataValidation>
    <dataValidation type="list" allowBlank="1" showInputMessage="1" showErrorMessage="1" sqref="B6" xr:uid="{00000000-0002-0000-0000-000003000000}">
      <formula1>"3,5,8,10"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uchimichi344</dc:creator>
  <cp:lastModifiedBy>師井 英明</cp:lastModifiedBy>
  <dcterms:created xsi:type="dcterms:W3CDTF">2014-02-07T06:10:02Z</dcterms:created>
  <dcterms:modified xsi:type="dcterms:W3CDTF">2020-02-20T04:50:40Z</dcterms:modified>
</cp:coreProperties>
</file>